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mccarthy/Dropbox/RWA_BCRC-Caribbean_UPOPs Landfill Training/Compendium/1-3 Recovery FOGO Composting subpage/"/>
    </mc:Choice>
  </mc:AlternateContent>
  <xr:revisionPtr revIDLastSave="0" documentId="13_ncr:1_{01981E36-9830-FB46-AABA-DE1E2E1AF21F}" xr6:coauthVersionLast="47" xr6:coauthVersionMax="47" xr10:uidLastSave="{00000000-0000-0000-0000-000000000000}"/>
  <bookViews>
    <workbookView xWindow="1060" yWindow="500" windowWidth="25800" windowHeight="17540" activeTab="1" xr2:uid="{A3704955-99D2-7743-9EC0-0EC3C64203A9}"/>
  </bookViews>
  <sheets>
    <sheet name="50%" sheetId="1" r:id="rId1"/>
    <sheet name="100%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C23" i="1"/>
  <c r="C6" i="2"/>
  <c r="C8" i="2" s="1"/>
  <c r="C9" i="2" s="1"/>
  <c r="C24" i="2" l="1"/>
  <c r="C28" i="2" s="1"/>
  <c r="C17" i="2"/>
  <c r="C21" i="2" s="1"/>
  <c r="C22" i="2" s="1"/>
  <c r="C11" i="2"/>
  <c r="C10" i="2"/>
  <c r="C14" i="2" s="1"/>
  <c r="C26" i="2" s="1"/>
  <c r="C6" i="1"/>
  <c r="C27" i="2" l="1"/>
  <c r="C30" i="2" s="1"/>
  <c r="C8" i="1"/>
  <c r="C9" i="1" s="1"/>
  <c r="C11" i="1" s="1"/>
  <c r="C24" i="1" l="1"/>
  <c r="C28" i="1" s="1"/>
  <c r="C17" i="1"/>
  <c r="C21" i="1" s="1"/>
  <c r="C10" i="1"/>
  <c r="C14" i="1" s="1"/>
  <c r="C26" i="1" s="1"/>
  <c r="C22" i="1" l="1"/>
  <c r="C27" i="1" s="1"/>
  <c r="C30" i="1" s="1"/>
</calcChain>
</file>

<file path=xl/sharedStrings.xml><?xml version="1.0" encoding="utf-8"?>
<sst xmlns="http://schemas.openxmlformats.org/spreadsheetml/2006/main" count="164" uniqueCount="65">
  <si>
    <t>kg/m3</t>
  </si>
  <si>
    <t>m3</t>
  </si>
  <si>
    <t>m2</t>
  </si>
  <si>
    <t>Total annual mass disposed</t>
  </si>
  <si>
    <t>Average daily mass disposed</t>
  </si>
  <si>
    <t>Tonnes/year</t>
  </si>
  <si>
    <t>Tonnes/day</t>
  </si>
  <si>
    <t>kg/day</t>
  </si>
  <si>
    <t>Estimated composting period</t>
  </si>
  <si>
    <t>days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</si>
  <si>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</si>
  <si>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</si>
  <si>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</si>
  <si>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</si>
  <si>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</si>
  <si>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</si>
  <si>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</si>
  <si>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</si>
  <si>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</si>
  <si>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</si>
  <si>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</si>
  <si>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</si>
  <si>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</si>
  <si>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</si>
  <si>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</si>
  <si>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</si>
  <si>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Daily green waste average density - shredded volume</t>
  </si>
  <si>
    <t>Daily green waste average density - Uncompacted volume</t>
  </si>
  <si>
    <t>Shredding and maouvering area for stockpiled fresh waste (minimum area of 600m2 required regardless of quantity)</t>
  </si>
  <si>
    <t>Windrow width at base</t>
  </si>
  <si>
    <t>Windrow width at top</t>
  </si>
  <si>
    <t>m</t>
  </si>
  <si>
    <t xml:space="preserve">Windrow height </t>
  </si>
  <si>
    <t>Q</t>
  </si>
  <si>
    <t>R</t>
  </si>
  <si>
    <t>S</t>
  </si>
  <si>
    <t>T</t>
  </si>
  <si>
    <t>Percent of total material to be diverted to composting</t>
  </si>
  <si>
    <t>%</t>
  </si>
  <si>
    <t>Average daily mass to be diverted for composting</t>
  </si>
  <si>
    <t>Average daily mass to be diverted to compost (Kg/day)</t>
  </si>
  <si>
    <t>Height of uncompacted material in storage area</t>
  </si>
  <si>
    <t>Number of days uncompacted material to be stored before shredding / moving to active compost area</t>
  </si>
  <si>
    <t>U</t>
  </si>
  <si>
    <t>V</t>
  </si>
  <si>
    <t>W</t>
  </si>
  <si>
    <t>X</t>
  </si>
  <si>
    <t>Y</t>
  </si>
  <si>
    <t>Z</t>
  </si>
  <si>
    <t>Windrow length (P/(S*(Q+R/2))</t>
  </si>
  <si>
    <t>Shredded green waste density</t>
  </si>
  <si>
    <t>Compost density</t>
  </si>
  <si>
    <t>Uncompacted green waste density</t>
  </si>
  <si>
    <t>Drop-off Storage area required  (I*L/K)</t>
  </si>
  <si>
    <t>Active composting area required for trapezoid windrows (T*Q)</t>
  </si>
  <si>
    <t>Total active compost volume (H*O/C)</t>
  </si>
  <si>
    <t>Area required for finished material screening and storage (7 days at 2.5m high pile)</t>
  </si>
  <si>
    <t>Total green waste drop off and material pre-treatment area required (M+N)</t>
  </si>
  <si>
    <t>Total active composting area required (U+V)</t>
  </si>
  <si>
    <t>Total product preparation and storage area required (W)</t>
  </si>
  <si>
    <t>TOTAL AREA REQUIRED (X+Y+Z)</t>
  </si>
  <si>
    <t>Fields marked in yellow are variables that can be adjusted based on locally improved data</t>
  </si>
  <si>
    <t>Area for fire breaks and manouvering of waterng and turning equipment between and around windrows (75% of windrow area)</t>
  </si>
  <si>
    <t>https://www.walshmedicalmedia.com/open-access/some-physical-and-chemical-properties-of-compost-2252-5211-1000172.pdf</t>
  </si>
  <si>
    <t>Average range found to be 420 to 655 kg m-3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</si>
</sst>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165" fontId="2" fillId="0" borderId="0" xfId="1" applyNumberFormat="1" applyFont="1"/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165" fontId="2" fillId="0" borderId="1" xfId="1" applyNumberFormat="1" applyFont="1" applyBorder="1"/>
    <xf numFmtId="0" fontId="0" fillId="0" borderId="2" xfId="0" applyBorder="1"/>
    <xf numFmtId="0" fontId="2" fillId="0" borderId="3" xfId="0" applyFont="1" applyBorder="1" applyAlignment="1">
      <alignment wrapText="1"/>
    </xf>
    <xf numFmtId="165" fontId="2" fillId="0" borderId="3" xfId="1" applyNumberFormat="1" applyFont="1" applyBorder="1"/>
    <xf numFmtId="0" fontId="2" fillId="0" borderId="4" xfId="0" applyFont="1" applyBorder="1"/>
    <xf numFmtId="165" fontId="0" fillId="0" borderId="1" xfId="1" applyNumberFormat="1" applyFont="1" applyBorder="1"/>
    <xf numFmtId="43" fontId="0" fillId="0" borderId="0" xfId="0" applyNumberFormat="1"/>
    <xf numFmtId="165" fontId="0" fillId="2" borderId="1" xfId="1" applyNumberFormat="1" applyFont="1" applyFill="1" applyBorder="1"/>
    <xf numFmtId="1" fontId="0" fillId="2" borderId="1" xfId="0" applyNumberFormat="1" applyFill="1" applyBorder="1"/>
    <xf numFmtId="164" fontId="0" fillId="2" borderId="1" xfId="0" applyNumberFormat="1" applyFill="1" applyBorder="1"/>
    <xf numFmtId="1" fontId="2" fillId="2" borderId="1" xfId="0" applyNumberFormat="1" applyFont="1" applyFill="1" applyBorder="1"/>
    <xf numFmtId="2" fontId="0" fillId="2" borderId="1" xfId="0" applyNumberFormat="1" applyFill="1" applyBorder="1"/>
    <xf numFmtId="0" fontId="0" fillId="2" borderId="0" xfId="0" applyFill="1"/>
    <xf numFmtId="1" fontId="0" fillId="3" borderId="1" xfId="0" applyNumberFormat="1" applyFill="1" applyBorder="1"/>
    <xf numFmtId="0" fontId="3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alshmedicalmedia.com/open-access/some-physical-and-chemical-properties-of-compost-2252-5211-1000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F6725-D705-AD45-86D7-5EC5B1C4219D}">
  <dimension ref="A2:E32"/>
  <sheetViews>
    <sheetView workbookViewId="0">
      <selection activeCell="B23" sqref="B23:C23"/>
    </sheetView>
  </sheetViews>
  <sheetFormatPr baseColWidth="10" defaultRowHeight="16" x14ac:dyDescent="0.2"/>
  <cols>
    <col min="1" max="1" width="3" bestFit="1" customWidth="1"/>
    <col min="2" max="2" width="59" style="2" customWidth="1"/>
    <col min="3" max="3" width="10.6640625" style="1" bestFit="1" customWidth="1"/>
  </cols>
  <sheetData>
    <row r="2" spans="1:4" ht="17" x14ac:dyDescent="0.2">
      <c r="A2" s="7" t="s">
        <v>10</v>
      </c>
      <c r="B2" s="8" t="s">
        <v>52</v>
      </c>
      <c r="C2" s="27">
        <v>150</v>
      </c>
      <c r="D2" s="7" t="s">
        <v>0</v>
      </c>
    </row>
    <row r="3" spans="1:4" ht="17" x14ac:dyDescent="0.2">
      <c r="A3" s="7" t="s">
        <v>11</v>
      </c>
      <c r="B3" s="8" t="s">
        <v>50</v>
      </c>
      <c r="C3" s="27">
        <v>300</v>
      </c>
      <c r="D3" s="7" t="s">
        <v>0</v>
      </c>
    </row>
    <row r="4" spans="1:4" ht="17" x14ac:dyDescent="0.2">
      <c r="A4" s="7" t="s">
        <v>12</v>
      </c>
      <c r="B4" s="8" t="s">
        <v>51</v>
      </c>
      <c r="C4" s="27">
        <v>500</v>
      </c>
      <c r="D4" s="7" t="s">
        <v>0</v>
      </c>
    </row>
    <row r="5" spans="1:4" ht="17" x14ac:dyDescent="0.2">
      <c r="A5" s="7" t="s">
        <v>13</v>
      </c>
      <c r="B5" s="8" t="s">
        <v>3</v>
      </c>
      <c r="C5" s="21">
        <v>7812</v>
      </c>
      <c r="D5" s="7" t="s">
        <v>5</v>
      </c>
    </row>
    <row r="6" spans="1:4" ht="17" x14ac:dyDescent="0.2">
      <c r="A6" s="7" t="s">
        <v>14</v>
      </c>
      <c r="B6" s="8" t="s">
        <v>4</v>
      </c>
      <c r="C6" s="10">
        <f>C5/365</f>
        <v>21.402739726027399</v>
      </c>
      <c r="D6" s="7" t="s">
        <v>6</v>
      </c>
    </row>
    <row r="7" spans="1:4" ht="17" x14ac:dyDescent="0.2">
      <c r="A7" s="7" t="s">
        <v>15</v>
      </c>
      <c r="B7" s="8" t="s">
        <v>37</v>
      </c>
      <c r="C7" s="22">
        <v>50</v>
      </c>
      <c r="D7" s="7" t="s">
        <v>38</v>
      </c>
    </row>
    <row r="8" spans="1:4" ht="17" x14ac:dyDescent="0.2">
      <c r="A8" s="7" t="s">
        <v>16</v>
      </c>
      <c r="B8" s="8" t="s">
        <v>39</v>
      </c>
      <c r="C8" s="9">
        <f>C6*C7%</f>
        <v>10.701369863013699</v>
      </c>
      <c r="D8" s="7" t="s">
        <v>6</v>
      </c>
    </row>
    <row r="9" spans="1:4" ht="17" x14ac:dyDescent="0.2">
      <c r="A9" s="7" t="s">
        <v>17</v>
      </c>
      <c r="B9" s="8" t="s">
        <v>40</v>
      </c>
      <c r="C9" s="19">
        <f>C8*1000</f>
        <v>10701.369863013699</v>
      </c>
      <c r="D9" s="7" t="s">
        <v>7</v>
      </c>
    </row>
    <row r="10" spans="1:4" ht="17" x14ac:dyDescent="0.2">
      <c r="A10" s="7" t="s">
        <v>18</v>
      </c>
      <c r="B10" s="8" t="s">
        <v>27</v>
      </c>
      <c r="C10" s="9">
        <f>C9/C2</f>
        <v>71.342465753424662</v>
      </c>
      <c r="D10" s="7" t="s">
        <v>1</v>
      </c>
    </row>
    <row r="11" spans="1:4" ht="17" x14ac:dyDescent="0.2">
      <c r="A11" s="11" t="s">
        <v>19</v>
      </c>
      <c r="B11" s="8" t="s">
        <v>26</v>
      </c>
      <c r="C11" s="9">
        <f>C9/C3</f>
        <v>35.671232876712331</v>
      </c>
      <c r="D11" s="7" t="s">
        <v>1</v>
      </c>
    </row>
    <row r="12" spans="1:4" ht="17" x14ac:dyDescent="0.2">
      <c r="A12" s="11" t="s">
        <v>20</v>
      </c>
      <c r="B12" s="8" t="s">
        <v>41</v>
      </c>
      <c r="C12" s="23">
        <v>1.5</v>
      </c>
      <c r="D12" s="7" t="s">
        <v>31</v>
      </c>
    </row>
    <row r="13" spans="1:4" ht="34" x14ac:dyDescent="0.2">
      <c r="A13" s="7" t="s">
        <v>21</v>
      </c>
      <c r="B13" s="8" t="s">
        <v>42</v>
      </c>
      <c r="C13" s="22">
        <v>7</v>
      </c>
      <c r="D13" s="7" t="s">
        <v>9</v>
      </c>
    </row>
    <row r="14" spans="1:4" ht="17" x14ac:dyDescent="0.2">
      <c r="A14" s="7" t="s">
        <v>22</v>
      </c>
      <c r="B14" s="12" t="s">
        <v>53</v>
      </c>
      <c r="C14" s="13">
        <f>C10*C13/C12</f>
        <v>332.9315068493151</v>
      </c>
      <c r="D14" s="11" t="s">
        <v>2</v>
      </c>
    </row>
    <row r="15" spans="1:4" ht="34" x14ac:dyDescent="0.2">
      <c r="A15" s="7" t="s">
        <v>23</v>
      </c>
      <c r="B15" s="12" t="s">
        <v>28</v>
      </c>
      <c r="C15" s="24">
        <v>600</v>
      </c>
      <c r="D15" s="11" t="s">
        <v>2</v>
      </c>
    </row>
    <row r="16" spans="1:4" ht="17" x14ac:dyDescent="0.2">
      <c r="A16" s="7" t="s">
        <v>24</v>
      </c>
      <c r="B16" s="8" t="s">
        <v>8</v>
      </c>
      <c r="C16" s="22">
        <v>90</v>
      </c>
      <c r="D16" s="7" t="s">
        <v>9</v>
      </c>
    </row>
    <row r="17" spans="1:5" ht="17" x14ac:dyDescent="0.2">
      <c r="A17" s="7" t="s">
        <v>25</v>
      </c>
      <c r="B17" s="8" t="s">
        <v>55</v>
      </c>
      <c r="C17" s="19">
        <f>C9*C16/C4</f>
        <v>1926.2465753424656</v>
      </c>
      <c r="D17" s="7" t="s">
        <v>1</v>
      </c>
    </row>
    <row r="18" spans="1:5" ht="17" x14ac:dyDescent="0.2">
      <c r="A18" s="7" t="s">
        <v>33</v>
      </c>
      <c r="B18" s="8" t="s">
        <v>29</v>
      </c>
      <c r="C18" s="22">
        <v>4</v>
      </c>
      <c r="D18" s="7" t="s">
        <v>31</v>
      </c>
    </row>
    <row r="19" spans="1:5" ht="17" x14ac:dyDescent="0.2">
      <c r="A19" s="11" t="s">
        <v>34</v>
      </c>
      <c r="B19" s="8" t="s">
        <v>30</v>
      </c>
      <c r="C19" s="25">
        <v>1</v>
      </c>
      <c r="D19" s="7" t="s">
        <v>31</v>
      </c>
    </row>
    <row r="20" spans="1:5" ht="17" x14ac:dyDescent="0.2">
      <c r="A20" s="7" t="s">
        <v>35</v>
      </c>
      <c r="B20" s="8" t="s">
        <v>32</v>
      </c>
      <c r="C20" s="22">
        <v>2</v>
      </c>
      <c r="D20" s="7" t="s">
        <v>31</v>
      </c>
    </row>
    <row r="21" spans="1:5" ht="17" x14ac:dyDescent="0.2">
      <c r="A21" s="7" t="s">
        <v>36</v>
      </c>
      <c r="B21" s="8" t="s">
        <v>49</v>
      </c>
      <c r="C21" s="9">
        <f>C17/(C20*(C18+C19/2))</f>
        <v>214.02739726027394</v>
      </c>
      <c r="D21" s="7" t="s">
        <v>31</v>
      </c>
    </row>
    <row r="22" spans="1:5" s="3" customFormat="1" ht="17" x14ac:dyDescent="0.2">
      <c r="A22" s="11" t="s">
        <v>43</v>
      </c>
      <c r="B22" s="12" t="s">
        <v>54</v>
      </c>
      <c r="C22" s="14">
        <f>C21*C18</f>
        <v>856.10958904109577</v>
      </c>
      <c r="D22" s="11" t="s">
        <v>2</v>
      </c>
    </row>
    <row r="23" spans="1:5" ht="34" x14ac:dyDescent="0.2">
      <c r="A23" s="11" t="s">
        <v>44</v>
      </c>
      <c r="B23" s="12" t="s">
        <v>62</v>
      </c>
      <c r="C23" s="13">
        <f>C22*75%</f>
        <v>642.08219178082186</v>
      </c>
      <c r="D23" s="11" t="s">
        <v>2</v>
      </c>
    </row>
    <row r="24" spans="1:5" ht="34" x14ac:dyDescent="0.2">
      <c r="A24" s="7" t="s">
        <v>45</v>
      </c>
      <c r="B24" s="12" t="s">
        <v>56</v>
      </c>
      <c r="C24" s="13">
        <f>((C9*7/C4)/2.5)+100</f>
        <v>159.92767123287672</v>
      </c>
      <c r="D24" s="11" t="s">
        <v>2</v>
      </c>
    </row>
    <row r="25" spans="1:5" x14ac:dyDescent="0.2">
      <c r="B25" s="4"/>
      <c r="C25" s="5"/>
      <c r="D25" s="3"/>
    </row>
    <row r="26" spans="1:5" ht="34" x14ac:dyDescent="0.2">
      <c r="A26" s="7" t="s">
        <v>46</v>
      </c>
      <c r="B26" s="12" t="s">
        <v>57</v>
      </c>
      <c r="C26" s="14">
        <f>C14+C15</f>
        <v>932.93150684931516</v>
      </c>
      <c r="D26" s="11" t="s">
        <v>2</v>
      </c>
    </row>
    <row r="27" spans="1:5" ht="17" x14ac:dyDescent="0.2">
      <c r="A27" s="7" t="s">
        <v>47</v>
      </c>
      <c r="B27" s="12" t="s">
        <v>58</v>
      </c>
      <c r="C27" s="14">
        <f>C22+C23</f>
        <v>1498.1917808219177</v>
      </c>
      <c r="D27" s="11" t="s">
        <v>2</v>
      </c>
    </row>
    <row r="28" spans="1:5" ht="17" x14ac:dyDescent="0.2">
      <c r="A28" s="7" t="s">
        <v>48</v>
      </c>
      <c r="B28" s="12" t="s">
        <v>59</v>
      </c>
      <c r="C28" s="14">
        <f>C24</f>
        <v>159.92767123287672</v>
      </c>
      <c r="D28" s="11" t="s">
        <v>2</v>
      </c>
    </row>
    <row r="29" spans="1:5" ht="17" thickBot="1" x14ac:dyDescent="0.25">
      <c r="B29" s="4"/>
      <c r="C29" s="6"/>
    </row>
    <row r="30" spans="1:5" ht="18" thickBot="1" x14ac:dyDescent="0.25">
      <c r="A30" s="15"/>
      <c r="B30" s="16" t="s">
        <v>60</v>
      </c>
      <c r="C30" s="17">
        <f>C26+C27+C28</f>
        <v>2591.0509589041094</v>
      </c>
      <c r="D30" s="18" t="s">
        <v>2</v>
      </c>
      <c r="E30" s="20"/>
    </row>
    <row r="32" spans="1:5" x14ac:dyDescent="0.2">
      <c r="A32" s="26"/>
      <c r="B32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1A4B9-36BD-034F-ACB4-C3EE8AF1FD42}">
  <dimension ref="A2:F32"/>
  <sheetViews>
    <sheetView tabSelected="1" workbookViewId="0">
      <selection activeCell="E11" sqref="E11"/>
    </sheetView>
  </sheetViews>
  <sheetFormatPr baseColWidth="10" defaultRowHeight="16" x14ac:dyDescent="0.2"/>
  <cols>
    <col min="1" max="1" width="3" bestFit="1" customWidth="1"/>
    <col min="2" max="2" width="59" style="2" customWidth="1"/>
    <col min="3" max="3" width="10.6640625" style="1" bestFit="1" customWidth="1"/>
    <col min="5" max="5" width="39" bestFit="1" customWidth="1"/>
  </cols>
  <sheetData>
    <row r="2" spans="1:6" ht="17" x14ac:dyDescent="0.2">
      <c r="A2" s="7" t="s">
        <v>10</v>
      </c>
      <c r="B2" s="8" t="s">
        <v>52</v>
      </c>
      <c r="C2" s="27">
        <v>150</v>
      </c>
      <c r="D2" s="7" t="s">
        <v>0</v>
      </c>
    </row>
    <row r="3" spans="1:6" ht="17" x14ac:dyDescent="0.2">
      <c r="A3" s="7" t="s">
        <v>11</v>
      </c>
      <c r="B3" s="8" t="s">
        <v>50</v>
      </c>
      <c r="C3" s="27">
        <v>300</v>
      </c>
      <c r="D3" s="7" t="s">
        <v>0</v>
      </c>
    </row>
    <row r="4" spans="1:6" ht="17" x14ac:dyDescent="0.2">
      <c r="A4" s="7" t="s">
        <v>12</v>
      </c>
      <c r="B4" s="8" t="s">
        <v>51</v>
      </c>
      <c r="C4" s="27">
        <v>500</v>
      </c>
      <c r="D4" s="7" t="s">
        <v>0</v>
      </c>
      <c r="E4" t="s">
        <v>64</v>
      </c>
      <c r="F4" s="28" t="s">
        <v>63</v>
      </c>
    </row>
    <row r="5" spans="1:6" ht="17" x14ac:dyDescent="0.2">
      <c r="A5" s="7" t="s">
        <v>13</v>
      </c>
      <c r="B5" s="8" t="s">
        <v>3</v>
      </c>
      <c r="C5" s="21">
        <v>7812</v>
      </c>
      <c r="D5" s="7" t="s">
        <v>5</v>
      </c>
    </row>
    <row r="6" spans="1:6" ht="17" x14ac:dyDescent="0.2">
      <c r="A6" s="7" t="s">
        <v>14</v>
      </c>
      <c r="B6" s="8" t="s">
        <v>4</v>
      </c>
      <c r="C6" s="10">
        <f>C5/365</f>
        <v>21.402739726027399</v>
      </c>
      <c r="D6" s="7" t="s">
        <v>6</v>
      </c>
    </row>
    <row r="7" spans="1:6" ht="17" x14ac:dyDescent="0.2">
      <c r="A7" s="7" t="s">
        <v>15</v>
      </c>
      <c r="B7" s="8" t="s">
        <v>37</v>
      </c>
      <c r="C7" s="22">
        <v>50</v>
      </c>
      <c r="D7" s="7" t="s">
        <v>38</v>
      </c>
    </row>
    <row r="8" spans="1:6" ht="17" x14ac:dyDescent="0.2">
      <c r="A8" s="7" t="s">
        <v>16</v>
      </c>
      <c r="B8" s="8" t="s">
        <v>39</v>
      </c>
      <c r="C8" s="9">
        <f>C6*C7%</f>
        <v>10.701369863013699</v>
      </c>
      <c r="D8" s="7" t="s">
        <v>6</v>
      </c>
    </row>
    <row r="9" spans="1:6" ht="17" x14ac:dyDescent="0.2">
      <c r="A9" s="7" t="s">
        <v>17</v>
      </c>
      <c r="B9" s="8" t="s">
        <v>40</v>
      </c>
      <c r="C9" s="19">
        <f>C8*1000</f>
        <v>10701.369863013699</v>
      </c>
      <c r="D9" s="7" t="s">
        <v>7</v>
      </c>
    </row>
    <row r="10" spans="1:6" ht="17" x14ac:dyDescent="0.2">
      <c r="A10" s="7" t="s">
        <v>18</v>
      </c>
      <c r="B10" s="8" t="s">
        <v>27</v>
      </c>
      <c r="C10" s="9">
        <f>C9/C2</f>
        <v>71.342465753424662</v>
      </c>
      <c r="D10" s="7" t="s">
        <v>1</v>
      </c>
    </row>
    <row r="11" spans="1:6" ht="17" x14ac:dyDescent="0.2">
      <c r="A11" s="11" t="s">
        <v>19</v>
      </c>
      <c r="B11" s="8" t="s">
        <v>26</v>
      </c>
      <c r="C11" s="9">
        <f>C9/C3</f>
        <v>35.671232876712331</v>
      </c>
      <c r="D11" s="7" t="s">
        <v>1</v>
      </c>
    </row>
    <row r="12" spans="1:6" ht="17" x14ac:dyDescent="0.2">
      <c r="A12" s="11" t="s">
        <v>20</v>
      </c>
      <c r="B12" s="8" t="s">
        <v>41</v>
      </c>
      <c r="C12" s="23">
        <v>1.5</v>
      </c>
      <c r="D12" s="7" t="s">
        <v>31</v>
      </c>
    </row>
    <row r="13" spans="1:6" ht="34" x14ac:dyDescent="0.2">
      <c r="A13" s="7" t="s">
        <v>21</v>
      </c>
      <c r="B13" s="8" t="s">
        <v>42</v>
      </c>
      <c r="C13" s="22">
        <v>7</v>
      </c>
      <c r="D13" s="7" t="s">
        <v>9</v>
      </c>
    </row>
    <row r="14" spans="1:6" ht="17" x14ac:dyDescent="0.2">
      <c r="A14" s="7" t="s">
        <v>22</v>
      </c>
      <c r="B14" s="12" t="s">
        <v>53</v>
      </c>
      <c r="C14" s="13">
        <f>C10*C13/C12</f>
        <v>332.9315068493151</v>
      </c>
      <c r="D14" s="11" t="s">
        <v>2</v>
      </c>
    </row>
    <row r="15" spans="1:6" ht="34" x14ac:dyDescent="0.2">
      <c r="A15" s="7" t="s">
        <v>23</v>
      </c>
      <c r="B15" s="12" t="s">
        <v>28</v>
      </c>
      <c r="C15" s="24">
        <v>600</v>
      </c>
      <c r="D15" s="11" t="s">
        <v>2</v>
      </c>
    </row>
    <row r="16" spans="1:6" ht="17" x14ac:dyDescent="0.2">
      <c r="A16" s="7" t="s">
        <v>24</v>
      </c>
      <c r="B16" s="8" t="s">
        <v>8</v>
      </c>
      <c r="C16" s="22">
        <v>90</v>
      </c>
      <c r="D16" s="7" t="s">
        <v>9</v>
      </c>
    </row>
    <row r="17" spans="1:5" ht="17" x14ac:dyDescent="0.2">
      <c r="A17" s="7" t="s">
        <v>25</v>
      </c>
      <c r="B17" s="8" t="s">
        <v>55</v>
      </c>
      <c r="C17" s="19">
        <f>C9*C16/C4</f>
        <v>1926.2465753424656</v>
      </c>
      <c r="D17" s="7" t="s">
        <v>1</v>
      </c>
    </row>
    <row r="18" spans="1:5" ht="17" x14ac:dyDescent="0.2">
      <c r="A18" s="7" t="s">
        <v>33</v>
      </c>
      <c r="B18" s="8" t="s">
        <v>29</v>
      </c>
      <c r="C18" s="22">
        <v>4</v>
      </c>
      <c r="D18" s="7" t="s">
        <v>31</v>
      </c>
    </row>
    <row r="19" spans="1:5" ht="17" x14ac:dyDescent="0.2">
      <c r="A19" s="11" t="s">
        <v>34</v>
      </c>
      <c r="B19" s="8" t="s">
        <v>30</v>
      </c>
      <c r="C19" s="25">
        <v>1</v>
      </c>
      <c r="D19" s="7" t="s">
        <v>31</v>
      </c>
    </row>
    <row r="20" spans="1:5" ht="17" x14ac:dyDescent="0.2">
      <c r="A20" s="7" t="s">
        <v>35</v>
      </c>
      <c r="B20" s="8" t="s">
        <v>32</v>
      </c>
      <c r="C20" s="22">
        <v>2</v>
      </c>
      <c r="D20" s="7" t="s">
        <v>31</v>
      </c>
    </row>
    <row r="21" spans="1:5" ht="17" x14ac:dyDescent="0.2">
      <c r="A21" s="7" t="s">
        <v>36</v>
      </c>
      <c r="B21" s="8" t="s">
        <v>49</v>
      </c>
      <c r="C21" s="9">
        <f>C17/(C20*(C18+C19/2))</f>
        <v>214.02739726027394</v>
      </c>
      <c r="D21" s="7" t="s">
        <v>31</v>
      </c>
    </row>
    <row r="22" spans="1:5" s="3" customFormat="1" ht="17" x14ac:dyDescent="0.2">
      <c r="A22" s="11" t="s">
        <v>43</v>
      </c>
      <c r="B22" s="12" t="s">
        <v>54</v>
      </c>
      <c r="C22" s="14">
        <f>C21*C18</f>
        <v>856.10958904109577</v>
      </c>
      <c r="D22" s="11" t="s">
        <v>2</v>
      </c>
    </row>
    <row r="23" spans="1:5" ht="34" x14ac:dyDescent="0.2">
      <c r="A23" s="11" t="s">
        <v>44</v>
      </c>
      <c r="B23" s="12" t="s">
        <v>62</v>
      </c>
      <c r="C23" s="13">
        <f>C22*75%</f>
        <v>642.08219178082186</v>
      </c>
      <c r="D23" s="11" t="s">
        <v>2</v>
      </c>
    </row>
    <row r="24" spans="1:5" ht="34" x14ac:dyDescent="0.2">
      <c r="A24" s="7" t="s">
        <v>45</v>
      </c>
      <c r="B24" s="12" t="s">
        <v>56</v>
      </c>
      <c r="C24" s="13">
        <f>((C9*7/C4)/2.5)+100</f>
        <v>159.92767123287672</v>
      </c>
      <c r="D24" s="11" t="s">
        <v>2</v>
      </c>
    </row>
    <row r="25" spans="1:5" x14ac:dyDescent="0.2">
      <c r="B25" s="4"/>
      <c r="C25" s="5"/>
      <c r="D25" s="3"/>
    </row>
    <row r="26" spans="1:5" ht="34" x14ac:dyDescent="0.2">
      <c r="A26" s="7" t="s">
        <v>46</v>
      </c>
      <c r="B26" s="12" t="s">
        <v>57</v>
      </c>
      <c r="C26" s="14">
        <f>C14+C15</f>
        <v>932.93150684931516</v>
      </c>
      <c r="D26" s="11" t="s">
        <v>2</v>
      </c>
    </row>
    <row r="27" spans="1:5" ht="17" x14ac:dyDescent="0.2">
      <c r="A27" s="7" t="s">
        <v>47</v>
      </c>
      <c r="B27" s="12" t="s">
        <v>58</v>
      </c>
      <c r="C27" s="14">
        <f>C22+C23</f>
        <v>1498.1917808219177</v>
      </c>
      <c r="D27" s="11" t="s">
        <v>2</v>
      </c>
    </row>
    <row r="28" spans="1:5" ht="17" x14ac:dyDescent="0.2">
      <c r="A28" s="7" t="s">
        <v>48</v>
      </c>
      <c r="B28" s="12" t="s">
        <v>59</v>
      </c>
      <c r="C28" s="14">
        <f>C24</f>
        <v>159.92767123287672</v>
      </c>
      <c r="D28" s="11" t="s">
        <v>2</v>
      </c>
    </row>
    <row r="29" spans="1:5" ht="17" thickBot="1" x14ac:dyDescent="0.25">
      <c r="B29" s="4"/>
      <c r="C29" s="6"/>
    </row>
    <row r="30" spans="1:5" ht="18" thickBot="1" x14ac:dyDescent="0.25">
      <c r="A30" s="15"/>
      <c r="B30" s="16" t="s">
        <v>60</v>
      </c>
      <c r="C30" s="17">
        <f>C26+C27+C28</f>
        <v>2591.0509589041094</v>
      </c>
      <c r="D30" s="18" t="s">
        <v>2</v>
      </c>
      <c r="E30" s="20"/>
    </row>
    <row r="32" spans="1:5" x14ac:dyDescent="0.2">
      <c r="A32" s="26"/>
      <c r="B32" t="s">
        <v>61</v>
      </c>
    </row>
  </sheetData>
  <hyperlinks>
    <hyperlink ref="F4" r:id="rId1" xr:uid="{D40C3FD1-1779-1C47-A17F-19554ACBE41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50%</vt:lpstr>
      <vt:lpstr>100%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2020-09-28T12:58:24Z</dcterms:created>
  <dcterms:modified xsi:type="dcterms:W3CDTF">2022-04-19T07:29:10Z</dcterms:modified>
</cp:coreProperties>
</file>